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Эдуард\Downloads\"/>
    </mc:Choice>
  </mc:AlternateContent>
  <bookViews>
    <workbookView xWindow="0" yWindow="0" windowWidth="19200" windowHeight="11505"/>
  </bookViews>
  <sheets>
    <sheet name="Риск" sheetId="2" r:id="rId1"/>
    <sheet name="Табл_риск" sheetId="11" state="hidden" r:id="rId2"/>
    <sheet name="tнэ" sheetId="27" r:id="rId3"/>
  </sheets>
  <definedNames>
    <definedName name="sub_15000" localSheetId="2">tнэ!$A$1</definedName>
    <definedName name="sub_15001" localSheetId="2">tнэ!$A$11</definedName>
    <definedName name="sub_51" localSheetId="2">tнэ!$A$21</definedName>
    <definedName name="sub_511" localSheetId="2">tнэ!$A$26</definedName>
    <definedName name="sub_512" localSheetId="2">tнэ!$A$27</definedName>
    <definedName name="sub_513" localSheetId="2">tнэ!$A$28</definedName>
    <definedName name="sub_514" localSheetId="2">tнэ!$A$29</definedName>
    <definedName name="_xlnm.Database">#REF!</definedName>
    <definedName name="_xlnm.Print_Area" localSheetId="0">Риск!$A$1:$V$49</definedName>
    <definedName name="типовая_нагрузка">#REF!</definedName>
  </definedNames>
  <calcPr calcId="162913"/>
</workbook>
</file>

<file path=xl/calcChain.xml><?xml version="1.0" encoding="utf-8"?>
<calcChain xmlns="http://schemas.openxmlformats.org/spreadsheetml/2006/main">
  <c r="C7" i="27" l="1"/>
  <c r="D41" i="2"/>
  <c r="D20" i="2" l="1"/>
  <c r="R37" i="2" l="1"/>
  <c r="R34" i="2"/>
  <c r="D16" i="2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D13" i="2" l="1"/>
  <c r="R36" i="2"/>
  <c r="D22" i="2" l="1"/>
  <c r="K7" i="2" s="1"/>
  <c r="K26" i="2"/>
  <c r="D24" i="2" s="1"/>
  <c r="K5" i="2" l="1"/>
</calcChain>
</file>

<file path=xl/comments1.xml><?xml version="1.0" encoding="utf-8"?>
<comments xmlns="http://schemas.openxmlformats.org/spreadsheetml/2006/main">
  <authors>
    <author>Бондарь Андрей Николаевич</author>
    <author>Администратор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Qп</t>
        </r>
        <r>
          <rPr>
            <sz val="8"/>
            <color indexed="81"/>
            <rFont val="Tahoma"/>
            <family val="2"/>
            <charset val="204"/>
          </rPr>
          <t xml:space="preserve"> – частота возникновения пожара в здании в течение года, определяется на основании статистических данных, приведенных в приложении №1 к настоящей Методике. При наличии данных о количестве людей в здании необходимо использовать уточненную оценку, а при их отсутствии – оценку в расчете на одно учреждение. При отсутствии статистической информации допускается принимать</t>
        </r>
        <r>
          <rPr>
            <b/>
            <sz val="8"/>
            <color indexed="81"/>
            <rFont val="Tahoma"/>
            <family val="2"/>
            <charset val="204"/>
          </rPr>
          <t xml:space="preserve"> Qп = (4*10) -2</t>
        </r>
        <r>
          <rPr>
            <sz val="8"/>
            <color indexed="81"/>
            <rFont val="Tahoma"/>
            <family val="2"/>
            <charset val="204"/>
          </rPr>
          <t xml:space="preserve"> для каждого здания. Оценку частотных характеристик возникновения пожара также допускается выполнять исходя из статистических данных, публикуемых в научно-техническом журнале «Пожарная безопасность»;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  <charset val="204"/>
          </rPr>
          <t>Qп</t>
        </r>
        <r>
          <rPr>
            <sz val="8"/>
            <color indexed="81"/>
            <rFont val="Tahoma"/>
            <family val="2"/>
            <charset val="204"/>
          </rPr>
          <t xml:space="preserve"> – частота возникновения пожара в здании в течение года, определяется на основании статистических данных, приведенных в приложении №1 к настоящей Методике. При наличии данных о количестве людей в здании необходимо использовать уточненную оценку, а при их отсутствии – оценку в расчете на одно учреждение. При отсутствии статистической информации допускается принимать</t>
        </r>
        <r>
          <rPr>
            <b/>
            <sz val="8"/>
            <color indexed="81"/>
            <rFont val="Tahoma"/>
            <family val="2"/>
            <charset val="204"/>
          </rPr>
          <t xml:space="preserve"> Qп = (4*10) -2</t>
        </r>
        <r>
          <rPr>
            <sz val="8"/>
            <color indexed="81"/>
            <rFont val="Tahoma"/>
            <family val="2"/>
            <charset val="204"/>
          </rPr>
          <t xml:space="preserve"> для каждого здания. Оценку частотных характеристик возникновения пожара также допускается выполнять исходя из статистических данных, публикуемых в научно-техническом журнале «Пожарная безопасность»;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Qп</t>
        </r>
        <r>
          <rPr>
            <sz val="8"/>
            <color indexed="81"/>
            <rFont val="Tahoma"/>
            <family val="2"/>
            <charset val="204"/>
          </rPr>
          <t xml:space="preserve"> – частота возникновения пожара в здании в течение года, определяется на основании статистических данных, приведенных в приложении №1 к настоящей Методике. При наличии данных о количестве людей в здании необходимо использовать уточненную оценку, а при их отсутствии – оценку в расчете на одно учреждение. При отсутствии статистической информации допускается принимать</t>
        </r>
        <r>
          <rPr>
            <b/>
            <sz val="8"/>
            <color indexed="81"/>
            <rFont val="Tahoma"/>
            <family val="2"/>
            <charset val="204"/>
          </rPr>
          <t xml:space="preserve"> Qп = (4*10) -2</t>
        </r>
        <r>
          <rPr>
            <sz val="8"/>
            <color indexed="81"/>
            <rFont val="Tahoma"/>
            <family val="2"/>
            <charset val="204"/>
          </rPr>
          <t xml:space="preserve"> для каждого здания. Оценку частотных характеристик возникновения пожара также допускается выполнять исходя из статистических данных, публикуемых в научно-техническом журнале «Пожарная безопасность»;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Кап</t>
        </r>
        <r>
          <rPr>
            <sz val="8"/>
            <color indexed="81"/>
            <rFont val="Tahoma"/>
            <family val="2"/>
            <charset val="204"/>
          </rPr>
          <t xml:space="preserve">- коэффициент, учитывающий соответствие установок автоматического пожаротушения (далее - АУП) требованиям нормативных документов по пожарной безопасности. 
Значение параметра Кап принимается равным </t>
        </r>
        <r>
          <rPr>
            <b/>
            <sz val="8"/>
            <color indexed="81"/>
            <rFont val="Tahoma"/>
            <family val="2"/>
            <charset val="204"/>
          </rPr>
          <t>Кап = 0,9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 здание оборудовано системой АУП, соответствующей требованиям нормативных документов по пожарной безопасности;
- оборудование здания системой АУП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Кап=0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равным нулю;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B20" authorId="0" shapeId="0">
      <text>
        <r>
          <rPr>
            <sz val="8"/>
            <color indexed="81"/>
            <rFont val="Tahoma"/>
            <family val="2"/>
            <charset val="204"/>
          </rPr>
          <t>Рпр – вероятность присутствия людей в здании, определяемая из соотношения                                                     Рпр= tфункц/24, где tфункц – время нахождения людей в здании в часах;</t>
        </r>
      </text>
    </comment>
    <comment ref="J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tфункц – </t>
        </r>
        <r>
          <rPr>
            <sz val="8"/>
            <color indexed="81"/>
            <rFont val="Tahoma"/>
            <family val="2"/>
            <charset val="204"/>
          </rPr>
          <t>время нахождения людей в здании в часах;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Рэ – </t>
        </r>
        <r>
          <rPr>
            <sz val="8"/>
            <color indexed="81"/>
            <rFont val="Tahoma"/>
            <family val="2"/>
            <charset val="204"/>
          </rPr>
          <t>вероятность эвакуации людей;</t>
        </r>
      </text>
    </comment>
    <comment ref="B2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Кп.з – коэффициент, учитывающий соответствие системы противопожарной защиты, направленной на обеспечение безопасной эвакуации людей при пожаре, требованиям нормативных документов по пожарной безопасности.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204"/>
          </rPr>
          <t>Кобн –</t>
        </r>
        <r>
          <rPr>
            <sz val="8"/>
            <color indexed="81"/>
            <rFont val="Tahoma"/>
            <family val="2"/>
            <charset val="204"/>
          </rPr>
          <t xml:space="preserve"> коэффициент, учитывающий соответствие системы пожарной сигнализации требованиям нормативных документов по пожарной безопасности;
</t>
        </r>
        <r>
          <rPr>
            <b/>
            <sz val="8"/>
            <color indexed="81"/>
            <rFont val="Tahoma"/>
            <family val="2"/>
            <charset val="204"/>
          </rPr>
          <t>Кобн=0,8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-здание оборудовано системой пожарной сигнализации, соответствующей требованиям нормативных документов по пожарной безопасности;
-оборудования здания системой пожарной сигнализации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Кобн=0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равным нулю.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КСОУЭ – </t>
        </r>
        <r>
          <rPr>
            <sz val="8"/>
            <color indexed="81"/>
            <rFont val="Tahoma"/>
            <family val="2"/>
            <charset val="204"/>
          </rPr>
          <t>коэффициент, учитывающий соответствие системы оповещения людей о пожаре и управления эвакуацией людей, требованиям нормативных документов по пожарной безопасности;</t>
        </r>
        <r>
          <rPr>
            <b/>
            <sz val="8"/>
            <color indexed="81"/>
            <rFont val="Tahoma"/>
            <family val="2"/>
            <charset val="204"/>
          </rPr>
          <t xml:space="preserve">
КСОУЭ=0,8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-здание оборудовано системой оповещения людей о пожаре и управления эвакуацией людей, соответствующей требованиям нормативных документов по пожарной безопасности;
-оборудование здания системой оповещения людей о пожаре и управления эвакуацией людей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КСОУЭ=0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равной нулю.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КПДЗ – </t>
        </r>
        <r>
          <rPr>
            <sz val="8"/>
            <color indexed="81"/>
            <rFont val="Tahoma"/>
            <family val="2"/>
            <charset val="204"/>
          </rPr>
          <t xml:space="preserve">коэффициент, учитывающий соответствие системы противодымной защиты, требованиям нормативных документов по пожарной безопасности.
</t>
        </r>
        <r>
          <rPr>
            <b/>
            <sz val="8"/>
            <color indexed="81"/>
            <rFont val="Tahoma"/>
            <family val="2"/>
            <charset val="204"/>
          </rPr>
          <t>КПДЗ=0,8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-здание оборудовано системой противодымной защиты, соответствующей требованиям нормативных документов по пожарной безопасности;
-оборудования здания системой противодымной защиты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КПДЗ=0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равным нулю.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Рэ – </t>
        </r>
        <r>
          <rPr>
            <sz val="8"/>
            <color indexed="81"/>
            <rFont val="Tahoma"/>
            <family val="2"/>
            <charset val="204"/>
          </rPr>
          <t>вероятность эвакуации людей;</t>
        </r>
      </text>
    </comment>
    <comment ref="B4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tр – </t>
        </r>
        <r>
          <rPr>
            <sz val="8"/>
            <color indexed="81"/>
            <rFont val="Tahoma"/>
            <family val="2"/>
            <charset val="204"/>
          </rPr>
          <t>расчетное время эвакуации людей, мин;</t>
        </r>
      </text>
    </comment>
    <comment ref="B4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tнэ – </t>
        </r>
        <r>
          <rPr>
            <sz val="8"/>
            <color indexed="81"/>
            <rFont val="Tahoma"/>
            <family val="2"/>
            <charset val="204"/>
          </rPr>
          <t>время начала эвакуации (интервал времени от возникновения по-жара до начала эвакуации людей), мин;
Время начала эвакуации tнэ определяется в соответствии с  пунктом 1 приложения № 5</t>
        </r>
      </text>
    </comment>
    <comment ref="B4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tбл – </t>
        </r>
        <r>
          <rPr>
            <sz val="8"/>
            <color indexed="81"/>
            <rFont val="Tahoma"/>
            <family val="2"/>
            <charset val="204"/>
          </rPr>
          <t>время от начала пожара до блокирования эвакуационных путей в результате распространения на них ОФП, имеющих предельно допустимые для людей значения (время блокирования путей эвакуации), мин;</t>
        </r>
      </text>
    </comment>
    <comment ref="B4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tск – </t>
        </r>
        <r>
          <rPr>
            <sz val="8"/>
            <color indexed="81"/>
            <rFont val="Tahoma"/>
            <family val="2"/>
            <charset val="204"/>
          </rPr>
          <t>время существования скоплений людей на участках пути (плот-ность людского потока на путях эвакуации превышает значение 0,5).</t>
        </r>
      </text>
    </comment>
  </commentList>
</comments>
</file>

<file path=xl/sharedStrings.xml><?xml version="1.0" encoding="utf-8"?>
<sst xmlns="http://schemas.openxmlformats.org/spreadsheetml/2006/main" count="76" uniqueCount="58">
  <si>
    <t>=</t>
  </si>
  <si>
    <t>Основные расчетные величины индивидуального пожарного риска</t>
  </si>
  <si>
    <t xml:space="preserve">где: </t>
  </si>
  <si>
    <r>
      <t xml:space="preserve">       =</t>
    </r>
    <r>
      <rPr>
        <sz val="14"/>
        <color theme="1"/>
        <rFont val="Times New Roman"/>
        <family val="1"/>
        <charset val="204"/>
      </rPr>
      <t xml:space="preserve"> 10</t>
    </r>
    <r>
      <rPr>
        <vertAlign val="superscript"/>
        <sz val="14"/>
        <color theme="1"/>
        <rFont val="Times New Roman"/>
        <family val="1"/>
        <charset val="204"/>
      </rPr>
      <t>-6</t>
    </r>
    <r>
      <rPr>
        <sz val="14"/>
        <color theme="1"/>
        <rFont val="Times New Roman"/>
        <family val="1"/>
        <charset val="204"/>
      </rPr>
      <t xml:space="preserve"> год</t>
    </r>
    <r>
      <rPr>
        <vertAlign val="superscript"/>
        <sz val="14"/>
        <color theme="1"/>
        <rFont val="Times New Roman"/>
        <family val="1"/>
        <charset val="204"/>
      </rPr>
      <t>-1</t>
    </r>
  </si>
  <si>
    <t>tфункц</t>
  </si>
  <si>
    <t>Qп</t>
  </si>
  <si>
    <t xml:space="preserve">Рпр </t>
  </si>
  <si>
    <t xml:space="preserve">Рэ </t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</si>
  <si>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р</t>
    </r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</si>
  <si>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нэ</t>
    </r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</si>
  <si>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ск</t>
    </r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</si>
  <si>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бл</t>
    </r>
  </si>
  <si>
    <t>№ п/п</t>
  </si>
  <si>
    <t>Наименование здания</t>
  </si>
  <si>
    <t>Частота возникновения пожара в течение года</t>
  </si>
  <si>
    <t>В расчете на одно учреждение</t>
  </si>
  <si>
    <t>Учреждения начального профессионального образования (профессиональное техническое училище)</t>
  </si>
  <si>
    <t>Учреждения среднего профессионального образования (среднее специальное учебное заведение)</t>
  </si>
  <si>
    <t>Прочие внешкольные и детские учреждения</t>
  </si>
  <si>
    <t>Детские оздоровительные лагеря, летние детские дачи</t>
  </si>
  <si>
    <t>Санатории, дома отдыха, профилактории, дома престарелых и инвалидов</t>
  </si>
  <si>
    <t>Амбулатории, поликлиники, диспансеры, медпункты, консультации</t>
  </si>
  <si>
    <t>Предприятия общественного питания</t>
  </si>
  <si>
    <t>Гостиницы, мотели</t>
  </si>
  <si>
    <t>Спортивные сооружения</t>
  </si>
  <si>
    <t>Клубные и культурно-зрелищные учреждения</t>
  </si>
  <si>
    <t>Библиотеки</t>
  </si>
  <si>
    <t>Музеи</t>
  </si>
  <si>
    <t>Общеобразовательные учреждения (школа, школа-интернат, детский дом,лицей, гимназия, колледж )</t>
  </si>
  <si>
    <t>Предприятия розничной торговли:универмаги, промтоварные магазины; универсамы, аптеки, аптечные ларьки;</t>
  </si>
  <si>
    <t>Предприятия рыночной торговли: крытые, оптовые рынки (из зданий стационарной постройки),</t>
  </si>
  <si>
    <t>Предприятия рыночной торговли:торговые павильоны, киоски, ларьки, палатки, контейнеры</t>
  </si>
  <si>
    <t>Данные для определения расчетного времени эвакуации</t>
  </si>
  <si>
    <t>Класс функциональной пожарной опасности зданий и характеристика контингента людей</t>
  </si>
  <si>
    <t>Продовольственные магазины; магазины смешанных товаров; прочие здан.торговли, продовольственные магазины</t>
  </si>
  <si>
    <r>
      <t>Q</t>
    </r>
    <r>
      <rPr>
        <vertAlign val="subscript"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>=Q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(1–K</t>
    </r>
    <r>
      <rPr>
        <vertAlign val="subscript"/>
        <sz val="12"/>
        <color theme="1"/>
        <rFont val="Times New Roman"/>
        <family val="1"/>
        <charset val="204"/>
      </rPr>
      <t>ап</t>
    </r>
    <r>
      <rPr>
        <sz val="12"/>
        <color theme="1"/>
        <rFont val="Times New Roman"/>
        <family val="1"/>
        <charset val="204"/>
      </rPr>
      <t>)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P</t>
    </r>
    <r>
      <rPr>
        <vertAlign val="subscript"/>
        <sz val="12"/>
        <color theme="1"/>
        <rFont val="Times New Roman"/>
        <family val="1"/>
        <charset val="204"/>
      </rPr>
      <t>пp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(1–Р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2"/>
        <color theme="1"/>
        <rFont val="Times New Roman"/>
        <family val="1"/>
        <charset val="204"/>
      </rPr>
      <t>)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(1–K</t>
    </r>
    <r>
      <rPr>
        <vertAlign val="subscript"/>
        <sz val="12"/>
        <color theme="1"/>
        <rFont val="Times New Roman"/>
        <family val="1"/>
        <charset val="204"/>
      </rPr>
      <t>п.з</t>
    </r>
    <r>
      <rPr>
        <sz val="12"/>
        <color theme="1"/>
        <rFont val="Times New Roman"/>
        <family val="1"/>
        <charset val="204"/>
      </rPr>
      <t>)</t>
    </r>
  </si>
  <si>
    <t>Kап</t>
  </si>
  <si>
    <t>Кп.з</t>
  </si>
  <si>
    <r>
      <t>К</t>
    </r>
    <r>
      <rPr>
        <vertAlign val="subscript"/>
        <sz val="12"/>
        <color theme="1"/>
        <rFont val="Times New Roman"/>
        <family val="1"/>
        <charset val="204"/>
      </rPr>
      <t>пз</t>
    </r>
    <r>
      <rPr>
        <sz val="12"/>
        <color theme="1"/>
        <rFont val="Times New Roman"/>
        <family val="1"/>
        <charset val="204"/>
      </rPr>
      <t>=1-(1–К</t>
    </r>
    <r>
      <rPr>
        <vertAlign val="subscript"/>
        <sz val="12"/>
        <color theme="1"/>
        <rFont val="Times New Roman"/>
        <family val="1"/>
        <charset val="204"/>
      </rPr>
      <t>обн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К</t>
    </r>
    <r>
      <rPr>
        <vertAlign val="subscript"/>
        <sz val="12"/>
        <color theme="1"/>
        <rFont val="Times New Roman"/>
        <family val="1"/>
        <charset val="204"/>
      </rPr>
      <t>соуэ</t>
    </r>
    <r>
      <rPr>
        <sz val="12"/>
        <color theme="1"/>
        <rFont val="Times New Roman"/>
        <family val="1"/>
        <charset val="204"/>
      </rPr>
      <t>)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(1–К</t>
    </r>
    <r>
      <rPr>
        <vertAlign val="subscript"/>
        <sz val="12"/>
        <color theme="1"/>
        <rFont val="Times New Roman"/>
        <family val="1"/>
        <charset val="204"/>
      </rPr>
      <t>обн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К</t>
    </r>
    <r>
      <rPr>
        <vertAlign val="subscript"/>
        <sz val="12"/>
        <color theme="1"/>
        <rFont val="Times New Roman"/>
        <family val="1"/>
        <charset val="204"/>
      </rPr>
      <t>пдз</t>
    </r>
    <r>
      <rPr>
        <sz val="12"/>
        <color theme="1"/>
        <rFont val="Times New Roman"/>
        <family val="1"/>
        <charset val="204"/>
      </rPr>
      <t>)</t>
    </r>
  </si>
  <si>
    <t>Кобн</t>
  </si>
  <si>
    <t>Ксоуэ</t>
  </si>
  <si>
    <t>Кпдз</t>
  </si>
  <si>
    <t>Приложение N 5</t>
  </si>
  <si>
    <t>к пунктам 10, 11 Методики</t>
  </si>
  <si>
    <t>N п/п</t>
  </si>
  <si>
    <t>Значение времени начала эвакуации людей t_нэ, мин</t>
  </si>
  <si>
    <t>Здания, оборудованные системой оповещения и управления эвакуацией людей</t>
  </si>
  <si>
    <t>Здания, не оборудованные системой оповещения и управления эвакуацией людей</t>
  </si>
  <si>
    <t>I-II типа</t>
  </si>
  <si>
    <t>III-V типа</t>
  </si>
  <si>
    <t>Исключен</t>
  </si>
  <si>
    <t>Гостиницы, общежития, спальные корпуса санаториев и домов отдыха общего типа, кемпингов, мотелей и пансионатов. (Ф1-2) Жильцы могут находиться в состоянии сна и не достаточно знакомы со структурой эвакуационных путей и выходов.</t>
  </si>
  <si>
    <t>Здания зрелищных и культурно-просветительных учреждений; здания организаций по обслуживанию населения (Ф2, Ф3). Посетители находятся в бодрствующем состоянии, но могут быть не знакомы со структурой эвакуационных путей и выходов</t>
  </si>
  <si>
    <t>Здания научных и образовательных учреждений, научных и проектных организаций, органов управления учреждений (Ф4). Посетители находятся в бодрствующем состоянии и хорошо знакомы со структурой эвакуационных путей и выходов.</t>
  </si>
  <si>
    <t>1. Значение времени начала эвакуации  (с) для помещения очага пожара следует определять по формуле:</t>
  </si>
  <si>
    <t>,м2</t>
  </si>
  <si>
    <t>Для остальных помещений значение времени начала эвакуации  следует определять по таблице</t>
  </si>
  <si>
    <r>
      <rPr>
        <i/>
        <sz val="12"/>
        <color theme="1"/>
        <rFont val="Arial"/>
        <family val="2"/>
        <charset val="204"/>
      </rPr>
      <t>F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- </t>
    </r>
    <r>
      <rPr>
        <sz val="10"/>
        <color theme="1"/>
        <rFont val="Arial"/>
        <family val="2"/>
        <charset val="204"/>
      </rPr>
      <t>площадь помещения, м2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</si>
</sst>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E+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vertAlign val="subscript"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8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center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0" fillId="0" borderId="0" xfId="0" applyAlignment="1">
      <alignment horizontal="justify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4" borderId="0" xfId="0" applyFont="1" applyFill="1" applyAlignment="1">
      <alignment horizontal="justify" vertical="center" wrapText="1"/>
    </xf>
    <xf numFmtId="0" fontId="0" fillId="0" borderId="0" xfId="0" applyAlignment="1">
      <alignment horizontal="right"/>
    </xf>
    <xf numFmtId="0" fontId="1" fillId="2" borderId="7" xfId="0" applyFont="1" applyFill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19" fillId="2" borderId="1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16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0" fontId="0" fillId="0" borderId="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1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16" fmlaLink="Табл_риск!$C$5" fmlaRange="Табл_риск!$D$8:$D$24" sel="15" val="0"/>
</file>

<file path=xl/ctrlProps/ctrlProp2.xml><?xml version="1.0" encoding="utf-8"?>
<formControlPr xmlns="http://schemas.microsoft.com/office/spreadsheetml/2009/9/main" objectType="Radio" checked="Checked" firstButton="1" fmlaLink="$T$13" lockText="1"/>
</file>

<file path=xl/ctrlProps/ctrlProp3.xml><?xml version="1.0" encoding="utf-8"?>
<formControlPr xmlns="http://schemas.microsoft.com/office/spreadsheetml/2009/9/main" objectType="Radio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4</xdr:col>
          <xdr:colOff>114300</xdr:colOff>
          <xdr:row>3</xdr:row>
          <xdr:rowOff>85725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32</xdr:row>
          <xdr:rowOff>114300</xdr:rowOff>
        </xdr:from>
        <xdr:to>
          <xdr:col>16</xdr:col>
          <xdr:colOff>123825</xdr:colOff>
          <xdr:row>39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9</xdr:row>
          <xdr:rowOff>19050</xdr:rowOff>
        </xdr:from>
        <xdr:to>
          <xdr:col>19</xdr:col>
          <xdr:colOff>219075</xdr:colOff>
          <xdr:row>10</xdr:row>
          <xdr:rowOff>28575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142875</xdr:rowOff>
        </xdr:from>
        <xdr:to>
          <xdr:col>7</xdr:col>
          <xdr:colOff>161925</xdr:colOff>
          <xdr:row>11</xdr:row>
          <xdr:rowOff>171450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в расчете на одно учреждение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13</xdr:row>
          <xdr:rowOff>152400</xdr:rowOff>
        </xdr:from>
        <xdr:to>
          <xdr:col>6</xdr:col>
          <xdr:colOff>152400</xdr:colOff>
          <xdr:row>15</xdr:row>
          <xdr:rowOff>28575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 статистических данных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6</xdr:row>
      <xdr:rowOff>0</xdr:rowOff>
    </xdr:from>
    <xdr:to>
      <xdr:col>1</xdr:col>
      <xdr:colOff>2400300</xdr:colOff>
      <xdr:row>7</xdr:row>
      <xdr:rowOff>38100</xdr:rowOff>
    </xdr:to>
    <xdr:pic>
      <xdr:nvPicPr>
        <xdr:cNvPr id="235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1333500"/>
          <a:ext cx="942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2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U49"/>
  <sheetViews>
    <sheetView tabSelected="1" view="pageBreakPreview" zoomScaleNormal="100" zoomScaleSheetLayoutView="100" workbookViewId="0">
      <selection activeCell="U15" sqref="U15"/>
    </sheetView>
  </sheetViews>
  <sheetFormatPr defaultRowHeight="15" x14ac:dyDescent="0.25"/>
  <cols>
    <col min="1" max="1" width="4.28515625" customWidth="1"/>
    <col min="2" max="2" width="5.42578125" customWidth="1"/>
    <col min="3" max="17" width="4.28515625" customWidth="1"/>
    <col min="18" max="18" width="8.42578125" customWidth="1"/>
    <col min="19" max="42" width="4.28515625" customWidth="1"/>
  </cols>
  <sheetData>
    <row r="1" spans="2:21" ht="18.75" x14ac:dyDescent="0.3">
      <c r="L1" s="4" t="s">
        <v>1</v>
      </c>
    </row>
    <row r="2" spans="2:21" ht="18.75" x14ac:dyDescent="0.3">
      <c r="L2" s="1"/>
    </row>
    <row r="5" spans="2:21" ht="20.25" customHeight="1" x14ac:dyDescent="0.3">
      <c r="B5" s="2" t="s">
        <v>3</v>
      </c>
      <c r="C5" s="2"/>
      <c r="K5" s="53" t="str">
        <f>IF((1*10^(-6))&gt;=K7,"ВСЁ ОК","Не Соответствие")</f>
        <v>Не Соответствие</v>
      </c>
      <c r="L5" s="54"/>
      <c r="M5" s="54"/>
      <c r="N5" s="55"/>
    </row>
    <row r="7" spans="2:21" ht="18.75" x14ac:dyDescent="0.35">
      <c r="B7" s="5" t="s">
        <v>35</v>
      </c>
      <c r="C7" s="5"/>
      <c r="J7" t="s">
        <v>0</v>
      </c>
      <c r="K7" s="45">
        <f>IF(T13=1,D13,IF(T13=2,D16,FALSE))*(1-D18)*D20*(1-D22)*(1-D24)</f>
        <v>2.2852799999999986E-5</v>
      </c>
      <c r="L7" s="46"/>
      <c r="M7" s="46"/>
      <c r="N7" s="47"/>
    </row>
    <row r="9" spans="2:21" x14ac:dyDescent="0.25">
      <c r="B9" t="s">
        <v>2</v>
      </c>
    </row>
    <row r="12" spans="2:21" ht="15" customHeight="1" x14ac:dyDescent="0.25">
      <c r="B12" s="7"/>
      <c r="C12" s="7"/>
      <c r="D12" s="51"/>
      <c r="E12" s="51"/>
      <c r="F12" s="51"/>
      <c r="G12" s="51"/>
      <c r="H12" s="7"/>
      <c r="J12" s="7"/>
      <c r="K12" s="22"/>
      <c r="T12" s="7"/>
      <c r="U12" s="7"/>
    </row>
    <row r="13" spans="2:21" s="10" customFormat="1" ht="15" customHeight="1" x14ac:dyDescent="0.25">
      <c r="B13" s="11" t="s">
        <v>5</v>
      </c>
      <c r="C13" s="16" t="s">
        <v>0</v>
      </c>
      <c r="D13" s="56">
        <f>VLOOKUP(Табл_риск!C5,Табл_риск!C8:E24,3)</f>
        <v>6.9000000000000008E-3</v>
      </c>
      <c r="E13" s="57"/>
      <c r="F13" s="57"/>
      <c r="G13" s="58"/>
      <c r="H13" s="12"/>
      <c r="J13" s="11"/>
      <c r="K13" s="12"/>
      <c r="L13"/>
      <c r="M13"/>
      <c r="N13"/>
      <c r="O13"/>
      <c r="P13"/>
      <c r="Q13"/>
      <c r="R13"/>
      <c r="S13"/>
      <c r="T13" s="25">
        <v>1</v>
      </c>
      <c r="U13" s="12"/>
    </row>
    <row r="14" spans="2:21" ht="5.25" customHeight="1" x14ac:dyDescent="0.25">
      <c r="H14" s="7"/>
      <c r="J14" s="7"/>
      <c r="K14" s="22"/>
      <c r="T14" s="7"/>
      <c r="U14" s="7"/>
    </row>
    <row r="15" spans="2:21" ht="15" customHeight="1" x14ac:dyDescent="0.25">
      <c r="H15" s="22"/>
      <c r="J15" s="22"/>
      <c r="K15" s="22"/>
      <c r="T15" s="22"/>
      <c r="U15" s="22"/>
    </row>
    <row r="16" spans="2:21" ht="15" customHeight="1" x14ac:dyDescent="0.25">
      <c r="B16" s="11" t="s">
        <v>5</v>
      </c>
      <c r="C16" s="9"/>
      <c r="D16" s="52">
        <f>4*10^(-2)</f>
        <v>0.04</v>
      </c>
      <c r="E16" s="52"/>
      <c r="F16" s="52"/>
      <c r="G16" s="52"/>
      <c r="H16" s="22"/>
      <c r="J16" s="22"/>
      <c r="K16" s="22"/>
      <c r="T16" s="22"/>
      <c r="U16" s="22"/>
    </row>
    <row r="17" spans="2:21" ht="15" customHeight="1" thickBot="1" x14ac:dyDescent="0.3">
      <c r="H17" s="22"/>
      <c r="I17" s="22"/>
      <c r="J17" s="22"/>
      <c r="K17" s="22"/>
      <c r="T17" s="22"/>
      <c r="U17" s="22"/>
    </row>
    <row r="18" spans="2:21" ht="15" customHeight="1" thickBot="1" x14ac:dyDescent="0.3">
      <c r="B18" s="8" t="s">
        <v>36</v>
      </c>
      <c r="C18" s="17" t="s">
        <v>0</v>
      </c>
      <c r="D18" s="59">
        <v>0.9</v>
      </c>
      <c r="E18" s="60"/>
      <c r="F18" s="60"/>
      <c r="G18" s="6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5" customHeight="1" thickBot="1" x14ac:dyDescent="0.3">
      <c r="B19" s="8"/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5" customHeight="1" thickBot="1" x14ac:dyDescent="0.3">
      <c r="B20" s="14" t="s">
        <v>6</v>
      </c>
      <c r="C20" s="18" t="s">
        <v>0</v>
      </c>
      <c r="D20" s="48">
        <f>M20/24</f>
        <v>0.33333333333333331</v>
      </c>
      <c r="E20" s="49"/>
      <c r="F20" s="49"/>
      <c r="G20" s="50"/>
      <c r="H20" s="6"/>
      <c r="I20" s="6"/>
      <c r="J20" s="62" t="s">
        <v>4</v>
      </c>
      <c r="K20" s="62"/>
      <c r="L20" s="6" t="s">
        <v>0</v>
      </c>
      <c r="M20" s="27">
        <v>8</v>
      </c>
      <c r="N20" s="6"/>
      <c r="O20" s="6"/>
      <c r="P20" s="6"/>
      <c r="Q20" s="6"/>
      <c r="R20" s="6"/>
      <c r="S20" s="6"/>
      <c r="T20" s="6"/>
      <c r="U20" s="6"/>
    </row>
    <row r="21" spans="2:21" ht="15" customHeight="1" x14ac:dyDescent="0.25">
      <c r="B21" s="6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15" customHeight="1" x14ac:dyDescent="0.25">
      <c r="B22" s="14" t="s">
        <v>7</v>
      </c>
      <c r="C22" s="18" t="s">
        <v>0</v>
      </c>
      <c r="D22" s="48">
        <f>D41</f>
        <v>0.23333333333333339</v>
      </c>
      <c r="E22" s="49"/>
      <c r="F22" s="49"/>
      <c r="G22" s="5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5" customHeight="1" x14ac:dyDescent="0.25">
      <c r="B23" s="6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15" customHeight="1" x14ac:dyDescent="0.25">
      <c r="B24" s="15" t="s">
        <v>37</v>
      </c>
      <c r="C24" s="19" t="s">
        <v>0</v>
      </c>
      <c r="D24" s="42">
        <f>K26</f>
        <v>0.87040000000000006</v>
      </c>
      <c r="E24" s="43"/>
      <c r="F24" s="43"/>
      <c r="G24" s="44"/>
    </row>
    <row r="26" spans="2:21" ht="18.75" x14ac:dyDescent="0.35">
      <c r="B26" s="5" t="s">
        <v>38</v>
      </c>
      <c r="J26" t="s">
        <v>0</v>
      </c>
      <c r="K26" s="42">
        <f>1-(1-D28*D30)*(1-D28*D32)</f>
        <v>0.87040000000000006</v>
      </c>
      <c r="L26" s="43"/>
      <c r="M26" s="43"/>
      <c r="N26" s="44"/>
    </row>
    <row r="28" spans="2:21" x14ac:dyDescent="0.25">
      <c r="B28" s="15" t="s">
        <v>39</v>
      </c>
      <c r="C28" s="3" t="s">
        <v>0</v>
      </c>
      <c r="D28" s="42">
        <v>0.8</v>
      </c>
      <c r="E28" s="43"/>
      <c r="F28" s="43"/>
      <c r="G28" s="44"/>
    </row>
    <row r="29" spans="2:21" x14ac:dyDescent="0.25">
      <c r="C29" s="3"/>
    </row>
    <row r="30" spans="2:21" x14ac:dyDescent="0.25">
      <c r="B30" s="15" t="s">
        <v>40</v>
      </c>
      <c r="C30" s="3" t="s">
        <v>0</v>
      </c>
      <c r="D30" s="42">
        <v>0.8</v>
      </c>
      <c r="E30" s="43"/>
      <c r="F30" s="43"/>
      <c r="G30" s="44"/>
    </row>
    <row r="31" spans="2:21" x14ac:dyDescent="0.25">
      <c r="C31" s="3"/>
    </row>
    <row r="32" spans="2:21" x14ac:dyDescent="0.25">
      <c r="B32" s="15" t="s">
        <v>41</v>
      </c>
      <c r="C32" s="3" t="s">
        <v>0</v>
      </c>
      <c r="D32" s="42">
        <v>0.8</v>
      </c>
      <c r="E32" s="43"/>
      <c r="F32" s="43"/>
      <c r="G32" s="44"/>
    </row>
    <row r="34" spans="2:18" x14ac:dyDescent="0.25">
      <c r="R34" s="21">
        <f>IF(AND(D43&lt;0.8*D47, 0.8*D47&lt;(D43+D45), D49&lt;=6),(0.8*D47-D43)/D45,FALSE)</f>
        <v>0.23333333333333339</v>
      </c>
    </row>
    <row r="35" spans="2:18" x14ac:dyDescent="0.25">
      <c r="R35" s="21"/>
    </row>
    <row r="36" spans="2:18" x14ac:dyDescent="0.25">
      <c r="R36" s="21" t="b">
        <f>IF(AND((((D43+D45)&lt;=0.8*D47)),D49&lt;=6),0.999,FALSE)</f>
        <v>0</v>
      </c>
    </row>
    <row r="37" spans="2:18" x14ac:dyDescent="0.25">
      <c r="R37" s="21">
        <f>IF(OR((D43&gt;=0.8*D47)&gt;6, D49&gt;6),0,FALSE)</f>
        <v>0</v>
      </c>
    </row>
    <row r="41" spans="2:18" x14ac:dyDescent="0.25">
      <c r="B41" s="14" t="s">
        <v>7</v>
      </c>
      <c r="C41" s="18" t="s">
        <v>0</v>
      </c>
      <c r="D41" s="48">
        <f>IF(AND((D43&lt;0.8*D47), 0.8*D47&lt;(D43+D45), D49&lt;=6),((0.8*D47-D43)/D45),IF(AND(((D43+D45)&lt;=0.8*D47),(D49&lt;=6)),0.999,IF(OR((D43&gt;=0.8*D47), D49&gt;6),0,FALSE)))</f>
        <v>0.23333333333333339</v>
      </c>
      <c r="E41" s="49"/>
      <c r="F41" s="49"/>
      <c r="G41" s="50"/>
    </row>
    <row r="43" spans="2:18" ht="15" customHeight="1" x14ac:dyDescent="0.35">
      <c r="B43" s="20" t="s">
        <v>8</v>
      </c>
      <c r="C43" t="s">
        <v>0</v>
      </c>
      <c r="D43" s="63">
        <v>0.5</v>
      </c>
      <c r="E43" s="63"/>
      <c r="F43" s="63"/>
      <c r="G43" s="63"/>
      <c r="H43" s="15"/>
    </row>
    <row r="44" spans="2:18" x14ac:dyDescent="0.25">
      <c r="H44" s="15"/>
    </row>
    <row r="45" spans="2:18" ht="15" customHeight="1" x14ac:dyDescent="0.35">
      <c r="B45" s="20" t="s">
        <v>9</v>
      </c>
      <c r="C45" t="s">
        <v>0</v>
      </c>
      <c r="D45" s="42">
        <v>3</v>
      </c>
      <c r="E45" s="43"/>
      <c r="F45" s="43"/>
      <c r="G45" s="44"/>
      <c r="H45" s="15"/>
    </row>
    <row r="46" spans="2:18" ht="15" customHeight="1" x14ac:dyDescent="0.25">
      <c r="H46" s="15"/>
    </row>
    <row r="47" spans="2:18" s="15" customFormat="1" ht="15" customHeight="1" x14ac:dyDescent="0.35">
      <c r="B47" s="20" t="s">
        <v>11</v>
      </c>
      <c r="C47" s="15" t="s">
        <v>0</v>
      </c>
      <c r="D47" s="63">
        <v>1.5</v>
      </c>
      <c r="E47" s="63"/>
      <c r="F47" s="63"/>
      <c r="G47" s="63"/>
    </row>
    <row r="48" spans="2:18" ht="15" customHeight="1" x14ac:dyDescent="0.25"/>
    <row r="49" spans="2:7" ht="15" customHeight="1" x14ac:dyDescent="0.35">
      <c r="B49" s="20" t="s">
        <v>10</v>
      </c>
      <c r="C49" t="s">
        <v>0</v>
      </c>
      <c r="D49" s="42">
        <v>0.12</v>
      </c>
      <c r="E49" s="43"/>
      <c r="F49" s="43"/>
      <c r="G49" s="44"/>
    </row>
  </sheetData>
  <mergeCells count="19">
    <mergeCell ref="D41:G41"/>
    <mergeCell ref="D43:G43"/>
    <mergeCell ref="D45:G45"/>
    <mergeCell ref="D49:G49"/>
    <mergeCell ref="D47:G47"/>
    <mergeCell ref="K5:N5"/>
    <mergeCell ref="D28:G28"/>
    <mergeCell ref="D30:G30"/>
    <mergeCell ref="D13:G13"/>
    <mergeCell ref="D18:G18"/>
    <mergeCell ref="D20:G20"/>
    <mergeCell ref="J20:K20"/>
    <mergeCell ref="D32:G32"/>
    <mergeCell ref="K26:N26"/>
    <mergeCell ref="K7:N7"/>
    <mergeCell ref="D22:G22"/>
    <mergeCell ref="D24:G24"/>
    <mergeCell ref="D12:G12"/>
    <mergeCell ref="D16:G16"/>
  </mergeCells>
  <conditionalFormatting sqref="K5:N5">
    <cfRule type="expression" dxfId="0" priority="1">
      <formula>(1*10^(-6))&lt;=$K$7</formula>
    </cfRule>
  </conditionalFormatting>
  <pageMargins left="0.70866141732283472" right="0.39370078740157483" top="0.74803149606299213" bottom="0.74803149606299213" header="0.31496062992125984" footer="0.31496062992125984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1</xdr:col>
                <xdr:colOff>0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7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85725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63" r:id="rId8">
          <objectPr defaultSize="0" autoPict="0" r:id="rId9">
            <anchor moveWithCells="1" sizeWithCells="1">
              <from>
                <xdr:col>1</xdr:col>
                <xdr:colOff>0</xdr:colOff>
                <xdr:row>32</xdr:row>
                <xdr:rowOff>114300</xdr:rowOff>
              </from>
              <to>
                <xdr:col>16</xdr:col>
                <xdr:colOff>123825</xdr:colOff>
                <xdr:row>39</xdr:row>
                <xdr:rowOff>0</xdr:rowOff>
              </to>
            </anchor>
          </objectPr>
        </oleObject>
      </mc:Choice>
      <mc:Fallback>
        <oleObject progId="Equation.3" shapeId="2063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10" name="Drop Down 22">
              <controlPr defaultSize="0" autoLine="0" autoPict="0">
                <anchor moveWithCells="1">
                  <from>
                    <xdr:col>0</xdr:col>
                    <xdr:colOff>257175</xdr:colOff>
                    <xdr:row>9</xdr:row>
                    <xdr:rowOff>19050</xdr:rowOff>
                  </from>
                  <to>
                    <xdr:col>19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1" name="Option Button 34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142875</xdr:rowOff>
                  </from>
                  <to>
                    <xdr:col>7</xdr:col>
                    <xdr:colOff>161925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2" name="Option Button 37">
              <controlPr defaultSize="0" autoFill="0" autoLine="0" autoPict="0">
                <anchor moveWithCells="1">
                  <from>
                    <xdr:col>0</xdr:col>
                    <xdr:colOff>247650</xdr:colOff>
                    <xdr:row>13</xdr:row>
                    <xdr:rowOff>152400</xdr:rowOff>
                  </from>
                  <to>
                    <xdr:col>6</xdr:col>
                    <xdr:colOff>152400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4"/>
  <sheetViews>
    <sheetView workbookViewId="0">
      <selection activeCell="D28" sqref="D28"/>
    </sheetView>
  </sheetViews>
  <sheetFormatPr defaultRowHeight="15" x14ac:dyDescent="0.25"/>
  <cols>
    <col min="1" max="2" width="4.28515625" customWidth="1"/>
    <col min="3" max="3" width="6.85546875" customWidth="1"/>
    <col min="4" max="4" width="77.42578125" customWidth="1"/>
    <col min="5" max="5" width="21.5703125" customWidth="1"/>
    <col min="6" max="32" width="4.28515625" customWidth="1"/>
  </cols>
  <sheetData>
    <row r="5" spans="3:5" x14ac:dyDescent="0.25">
      <c r="C5">
        <v>15</v>
      </c>
    </row>
    <row r="6" spans="3:5" ht="31.5" customHeight="1" x14ac:dyDescent="0.25">
      <c r="C6" s="64" t="s">
        <v>12</v>
      </c>
      <c r="D6" s="23"/>
      <c r="E6" s="28" t="s">
        <v>14</v>
      </c>
    </row>
    <row r="7" spans="3:5" ht="31.5" x14ac:dyDescent="0.25">
      <c r="C7" s="64"/>
      <c r="D7" s="23" t="s">
        <v>13</v>
      </c>
      <c r="E7" s="23" t="s">
        <v>15</v>
      </c>
    </row>
    <row r="8" spans="3:5" ht="31.5" x14ac:dyDescent="0.25">
      <c r="C8" s="23">
        <v>1</v>
      </c>
      <c r="D8" s="23" t="s">
        <v>28</v>
      </c>
      <c r="E8" s="23">
        <f>1.16*10^(-2)</f>
        <v>1.1599999999999999E-2</v>
      </c>
    </row>
    <row r="9" spans="3:5" ht="31.5" x14ac:dyDescent="0.25">
      <c r="C9" s="23">
        <v>2</v>
      </c>
      <c r="D9" s="23" t="s">
        <v>16</v>
      </c>
      <c r="E9" s="23">
        <f>1.98*10^(-2)</f>
        <v>1.9800000000000002E-2</v>
      </c>
    </row>
    <row r="10" spans="3:5" ht="16.5" customHeight="1" x14ac:dyDescent="0.25">
      <c r="C10" s="28">
        <v>3</v>
      </c>
      <c r="D10" s="23" t="s">
        <v>17</v>
      </c>
      <c r="E10" s="23">
        <f>2.69*10^(-2)</f>
        <v>2.69E-2</v>
      </c>
    </row>
    <row r="11" spans="3:5" ht="15.75" x14ac:dyDescent="0.25">
      <c r="C11" s="28">
        <v>4</v>
      </c>
      <c r="D11" s="23" t="s">
        <v>18</v>
      </c>
      <c r="E11" s="23">
        <f>1.52*10^(-2)</f>
        <v>1.52E-2</v>
      </c>
    </row>
    <row r="12" spans="3:5" ht="15.75" x14ac:dyDescent="0.25">
      <c r="C12" s="28">
        <v>5</v>
      </c>
      <c r="D12" s="23" t="s">
        <v>19</v>
      </c>
      <c r="E12" s="23">
        <f>1.26*10^(-3)</f>
        <v>1.2600000000000001E-3</v>
      </c>
    </row>
    <row r="13" spans="3:5" ht="15.75" x14ac:dyDescent="0.25">
      <c r="C13" s="28">
        <v>6</v>
      </c>
      <c r="D13" s="23" t="s">
        <v>20</v>
      </c>
      <c r="E13" s="23">
        <f>2.99*10^(-2)</f>
        <v>2.9900000000000003E-2</v>
      </c>
    </row>
    <row r="14" spans="3:5" ht="15.75" x14ac:dyDescent="0.25">
      <c r="C14" s="28">
        <v>7</v>
      </c>
      <c r="D14" s="23" t="s">
        <v>21</v>
      </c>
      <c r="E14" s="23">
        <f>8.88*10^(-3)</f>
        <v>8.8800000000000007E-3</v>
      </c>
    </row>
    <row r="15" spans="3:5" ht="31.5" x14ac:dyDescent="0.25">
      <c r="C15" s="28">
        <v>8</v>
      </c>
      <c r="D15" s="23" t="s">
        <v>29</v>
      </c>
      <c r="E15" s="23">
        <f>2.03*10^(-2)</f>
        <v>2.0299999999999999E-2</v>
      </c>
    </row>
    <row r="16" spans="3:5" ht="31.5" x14ac:dyDescent="0.25">
      <c r="C16" s="28">
        <v>9</v>
      </c>
      <c r="D16" s="28" t="s">
        <v>34</v>
      </c>
      <c r="E16" s="23">
        <f>2.03*10^(-2)</f>
        <v>2.0299999999999999E-2</v>
      </c>
    </row>
    <row r="17" spans="3:5" ht="31.5" x14ac:dyDescent="0.25">
      <c r="C17" s="28">
        <v>10</v>
      </c>
      <c r="D17" s="24" t="s">
        <v>30</v>
      </c>
      <c r="E17" s="24">
        <f>1.13*10^(-2)</f>
        <v>1.1299999999999999E-2</v>
      </c>
    </row>
    <row r="18" spans="3:5" ht="31.5" x14ac:dyDescent="0.25">
      <c r="C18" s="28">
        <v>11</v>
      </c>
      <c r="D18" s="23" t="s">
        <v>31</v>
      </c>
      <c r="E18" s="23">
        <f>1.13*10^(-2)</f>
        <v>1.1299999999999999E-2</v>
      </c>
    </row>
    <row r="19" spans="3:5" ht="15.75" x14ac:dyDescent="0.25">
      <c r="C19" s="28">
        <v>12</v>
      </c>
      <c r="D19" s="23" t="s">
        <v>22</v>
      </c>
      <c r="E19" s="23">
        <f>3.88*10^(-2)</f>
        <v>3.8800000000000001E-2</v>
      </c>
    </row>
    <row r="20" spans="3:5" ht="15.75" x14ac:dyDescent="0.25">
      <c r="C20" s="28">
        <v>13</v>
      </c>
      <c r="D20" s="23" t="s">
        <v>23</v>
      </c>
      <c r="E20" s="23">
        <f>2.81*10^(-2)</f>
        <v>2.81E-2</v>
      </c>
    </row>
    <row r="21" spans="3:5" ht="15.75" x14ac:dyDescent="0.25">
      <c r="C21" s="28">
        <v>14</v>
      </c>
      <c r="D21" s="23" t="s">
        <v>24</v>
      </c>
      <c r="E21" s="23">
        <f>1.83*10^(-3)</f>
        <v>1.83E-3</v>
      </c>
    </row>
    <row r="22" spans="3:5" ht="15.75" x14ac:dyDescent="0.25">
      <c r="C22" s="28">
        <v>15</v>
      </c>
      <c r="D22" s="23" t="s">
        <v>25</v>
      </c>
      <c r="E22" s="23">
        <f>6.9*10^(-3)</f>
        <v>6.9000000000000008E-3</v>
      </c>
    </row>
    <row r="23" spans="3:5" ht="15.75" x14ac:dyDescent="0.25">
      <c r="C23" s="28">
        <v>16</v>
      </c>
      <c r="D23" s="23" t="s">
        <v>26</v>
      </c>
      <c r="E23" s="23">
        <f>1.16*10^(-3)</f>
        <v>1.16E-3</v>
      </c>
    </row>
    <row r="24" spans="3:5" ht="15.75" x14ac:dyDescent="0.25">
      <c r="C24" s="28">
        <v>17</v>
      </c>
      <c r="D24" s="23" t="s">
        <v>27</v>
      </c>
      <c r="E24" s="23">
        <f>1.38*10^(-2)</f>
        <v>1.38E-2</v>
      </c>
    </row>
  </sheetData>
  <mergeCells count="1">
    <mergeCell ref="C6:C7"/>
  </mergeCells>
  <pageMargins left="0.7" right="0.7" top="0.75" bottom="0.75" header="0.3" footer="0.3"/>
  <pageSetup paperSize="9" orientation="portrait" horizontalDpi="300" verticalDpi="3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1" sqref="H11"/>
    </sheetView>
  </sheetViews>
  <sheetFormatPr defaultRowHeight="15" x14ac:dyDescent="0.25"/>
  <cols>
    <col min="2" max="2" width="38.42578125" bestFit="1" customWidth="1"/>
    <col min="3" max="3" width="10" customWidth="1"/>
    <col min="4" max="4" width="9.5703125" customWidth="1"/>
    <col min="5" max="5" width="19.42578125" customWidth="1"/>
  </cols>
  <sheetData>
    <row r="1" spans="1:5" ht="15.75" x14ac:dyDescent="0.25">
      <c r="A1" s="38"/>
      <c r="B1" s="38"/>
      <c r="C1" s="38"/>
      <c r="D1" s="38"/>
      <c r="E1" s="39" t="s">
        <v>42</v>
      </c>
    </row>
    <row r="2" spans="1:5" ht="15.75" x14ac:dyDescent="0.25">
      <c r="A2" s="38"/>
      <c r="B2" s="38"/>
      <c r="C2" s="38"/>
      <c r="D2" s="38"/>
      <c r="E2" s="39" t="s">
        <v>43</v>
      </c>
    </row>
    <row r="3" spans="1:5" ht="15.75" x14ac:dyDescent="0.25">
      <c r="A3" s="38"/>
      <c r="B3" s="38"/>
      <c r="C3" s="38"/>
      <c r="D3" s="38"/>
      <c r="E3" s="40"/>
    </row>
    <row r="4" spans="1:5" ht="15" customHeight="1" x14ac:dyDescent="0.25">
      <c r="A4" s="65" t="s">
        <v>32</v>
      </c>
      <c r="B4" s="65"/>
      <c r="C4" s="65"/>
      <c r="D4" s="65"/>
      <c r="E4" s="65"/>
    </row>
    <row r="5" spans="1:5" ht="15" customHeight="1" x14ac:dyDescent="0.25">
      <c r="A5" s="29"/>
      <c r="B5" s="29"/>
      <c r="C5" s="29"/>
      <c r="D5" s="29"/>
      <c r="E5" s="29"/>
    </row>
    <row r="6" spans="1:5" ht="27.75" customHeight="1" x14ac:dyDescent="0.25">
      <c r="A6" s="66" t="s">
        <v>54</v>
      </c>
      <c r="B6" s="66"/>
      <c r="C6" s="66"/>
      <c r="D6" s="66"/>
      <c r="E6" s="66"/>
    </row>
    <row r="7" spans="1:5" ht="15" customHeight="1" x14ac:dyDescent="0.25">
      <c r="A7" s="29"/>
      <c r="B7" s="35" t="s">
        <v>0</v>
      </c>
      <c r="C7" s="36">
        <f>5+0.01*C8</f>
        <v>5.01</v>
      </c>
      <c r="D7" s="29"/>
      <c r="E7" s="29"/>
    </row>
    <row r="8" spans="1:5" ht="15.75" x14ac:dyDescent="0.25">
      <c r="B8" s="41" t="s">
        <v>57</v>
      </c>
      <c r="C8" s="37">
        <v>1</v>
      </c>
      <c r="D8" t="s">
        <v>55</v>
      </c>
    </row>
    <row r="9" spans="1:5" x14ac:dyDescent="0.25">
      <c r="B9" s="26"/>
    </row>
    <row r="10" spans="1:5" x14ac:dyDescent="0.25">
      <c r="A10" s="66" t="s">
        <v>56</v>
      </c>
      <c r="B10" s="66"/>
      <c r="C10" s="66"/>
      <c r="D10" s="66"/>
      <c r="E10" s="66"/>
    </row>
    <row r="11" spans="1:5" ht="15.75" thickBot="1" x14ac:dyDescent="0.3"/>
    <row r="12" spans="1:5" ht="45" customHeight="1" thickBot="1" x14ac:dyDescent="0.3">
      <c r="A12" s="67" t="s">
        <v>44</v>
      </c>
      <c r="B12" s="67" t="s">
        <v>33</v>
      </c>
      <c r="C12" s="70" t="s">
        <v>45</v>
      </c>
      <c r="D12" s="71"/>
      <c r="E12" s="72"/>
    </row>
    <row r="13" spans="1:5" ht="77.25" thickBot="1" x14ac:dyDescent="0.3">
      <c r="A13" s="68"/>
      <c r="B13" s="68"/>
      <c r="C13" s="70" t="s">
        <v>46</v>
      </c>
      <c r="D13" s="72"/>
      <c r="E13" s="30" t="s">
        <v>47</v>
      </c>
    </row>
    <row r="14" spans="1:5" ht="15.75" thickBot="1" x14ac:dyDescent="0.3">
      <c r="A14" s="69"/>
      <c r="B14" s="69"/>
      <c r="C14" s="31" t="s">
        <v>48</v>
      </c>
      <c r="D14" s="30" t="s">
        <v>49</v>
      </c>
      <c r="E14" s="32"/>
    </row>
    <row r="15" spans="1:5" ht="15.75" thickBot="1" x14ac:dyDescent="0.3">
      <c r="A15" s="33">
        <v>1</v>
      </c>
      <c r="B15" t="s">
        <v>50</v>
      </c>
      <c r="C15" s="34"/>
      <c r="D15" s="32"/>
      <c r="E15" s="32"/>
    </row>
    <row r="16" spans="1:5" ht="90" thickBot="1" x14ac:dyDescent="0.3">
      <c r="A16" s="33">
        <v>2</v>
      </c>
      <c r="B16" s="34" t="s">
        <v>51</v>
      </c>
      <c r="C16" s="31">
        <v>3</v>
      </c>
      <c r="D16" s="31">
        <v>2</v>
      </c>
      <c r="E16" s="31">
        <v>6</v>
      </c>
    </row>
    <row r="17" spans="1:5" ht="90" thickBot="1" x14ac:dyDescent="0.3">
      <c r="A17" s="33">
        <v>3</v>
      </c>
      <c r="B17" s="34" t="s">
        <v>52</v>
      </c>
      <c r="C17" s="31">
        <v>3</v>
      </c>
      <c r="D17" s="31">
        <v>1</v>
      </c>
      <c r="E17" s="31">
        <v>6</v>
      </c>
    </row>
    <row r="18" spans="1:5" ht="90" thickBot="1" x14ac:dyDescent="0.3">
      <c r="A18" s="33">
        <v>4</v>
      </c>
      <c r="B18" s="34" t="s">
        <v>53</v>
      </c>
      <c r="C18" s="31">
        <v>3</v>
      </c>
      <c r="D18" s="31">
        <v>1.5</v>
      </c>
      <c r="E18" s="31">
        <v>6</v>
      </c>
    </row>
  </sheetData>
  <mergeCells count="7">
    <mergeCell ref="A4:E4"/>
    <mergeCell ref="A6:E6"/>
    <mergeCell ref="A10:E10"/>
    <mergeCell ref="A12:A14"/>
    <mergeCell ref="B12:B14"/>
    <mergeCell ref="C12:E12"/>
    <mergeCell ref="C13:D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Риск</vt:lpstr>
      <vt:lpstr>Табл_риск</vt:lpstr>
      <vt:lpstr>tнэ</vt:lpstr>
      <vt:lpstr>tнэ!sub_15000</vt:lpstr>
      <vt:lpstr>tнэ!sub_15001</vt:lpstr>
      <vt:lpstr>tнэ!sub_51</vt:lpstr>
      <vt:lpstr>tнэ!sub_511</vt:lpstr>
      <vt:lpstr>tнэ!sub_512</vt:lpstr>
      <vt:lpstr>tнэ!sub_513</vt:lpstr>
      <vt:lpstr>tнэ!sub_514</vt:lpstr>
      <vt:lpstr>Риск!Область_печати</vt:lpstr>
    </vt:vector>
  </TitlesOfParts>
  <Company>Отдел ГСН г. Надым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 Андрей Николаевич</dc:creator>
  <cp:lastModifiedBy>Эдуард</cp:lastModifiedBy>
  <cp:lastPrinted>2012-11-09T06:18:39Z</cp:lastPrinted>
  <dcterms:created xsi:type="dcterms:W3CDTF">2010-08-03T06:01:57Z</dcterms:created>
  <dcterms:modified xsi:type="dcterms:W3CDTF">2019-11-06T16:19:03Z</dcterms:modified>
</cp:coreProperties>
</file>